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a.dias\Downloads\"/>
    </mc:Choice>
  </mc:AlternateContent>
  <xr:revisionPtr revIDLastSave="0" documentId="13_ncr:1_{3B593724-FB16-48E0-BCED-3FF9DAE0C568}" xr6:coauthVersionLast="47" xr6:coauthVersionMax="47" xr10:uidLastSave="{00000000-0000-0000-0000-000000000000}"/>
  <bookViews>
    <workbookView xWindow="23880" yWindow="-120" windowWidth="20730" windowHeight="11040" xr2:uid="{10A9B303-2F85-4481-A87A-40BD43447E66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5" i="1"/>
  <c r="A4" i="2"/>
  <c r="B15" i="1"/>
  <c r="B14" i="1"/>
  <c r="G18" i="1"/>
  <c r="F18" i="1"/>
  <c r="E18" i="1"/>
  <c r="D18" i="1"/>
  <c r="C18" i="1"/>
  <c r="B8" i="1"/>
  <c r="B9" i="1" s="1"/>
  <c r="B12" i="1" s="1"/>
  <c r="B10" i="1" l="1"/>
  <c r="B11" i="1" s="1"/>
  <c r="B13" i="1" s="1"/>
  <c r="B17" i="1" l="1"/>
  <c r="B19" i="1" s="1"/>
  <c r="B20" i="1" s="1"/>
  <c r="B21" i="1" s="1"/>
  <c r="B24" i="1" l="1"/>
  <c r="B22" i="1"/>
  <c r="B23" i="1" s="1"/>
  <c r="C17" i="1" l="1"/>
  <c r="C19" i="1" s="1"/>
  <c r="C20" i="1" s="1"/>
  <c r="C21" i="1" s="1"/>
  <c r="C22" i="1" l="1"/>
  <c r="C23" i="1" s="1"/>
  <c r="C24" i="1"/>
  <c r="D17" i="1" l="1"/>
  <c r="D19" i="1" s="1"/>
  <c r="D20" i="1" s="1"/>
  <c r="D21" i="1" s="1"/>
  <c r="D24" i="1" s="1"/>
  <c r="D22" i="1" l="1"/>
  <c r="D23" i="1" s="1"/>
  <c r="E17" i="1" l="1"/>
  <c r="E19" i="1" s="1"/>
  <c r="E20" i="1" s="1"/>
  <c r="E21" i="1" s="1"/>
  <c r="E24" i="1" s="1"/>
  <c r="E22" i="1" l="1"/>
  <c r="E23" i="1" s="1"/>
  <c r="F17" i="1" l="1"/>
  <c r="F19" i="1" s="1"/>
  <c r="F20" i="1" s="1"/>
  <c r="F21" i="1" s="1"/>
  <c r="F24" i="1" l="1"/>
  <c r="F22" i="1"/>
  <c r="F23" i="1" s="1"/>
  <c r="G17" i="1" l="1"/>
  <c r="G19" i="1" s="1"/>
  <c r="I5" i="1" s="1"/>
  <c r="G20" i="1" l="1"/>
  <c r="G21" i="1" s="1"/>
  <c r="G22" i="1" s="1"/>
  <c r="G23" i="1" s="1"/>
  <c r="G24" i="1" l="1"/>
  <c r="I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Rosemeri Ferreira</author>
  </authors>
  <commentList>
    <comment ref="A2" authorId="0" shapeId="0" xr:uid="{DAC87F96-AC22-4B78-B213-706BDEB47393}">
      <text>
        <r>
          <rPr>
            <sz val="9"/>
            <color indexed="81"/>
            <rFont val="Segoe UI"/>
            <family val="2"/>
          </rPr>
          <t>Total de Proventos Lançados na base de Pensão - Evento de Desconte (Não considerar INSS e IRRF)</t>
        </r>
      </text>
    </comment>
    <comment ref="A3" authorId="0" shapeId="0" xr:uid="{9AB34E76-4AAE-4F28-B966-28B5AAC4F407}">
      <text>
        <r>
          <rPr>
            <b/>
            <sz val="9"/>
            <color indexed="81"/>
            <rFont val="Segoe UI"/>
            <family val="2"/>
          </rPr>
          <t>Rosemeri Ferreira:</t>
        </r>
        <r>
          <rPr>
            <sz val="9"/>
            <color indexed="81"/>
            <rFont val="Segoe UI"/>
            <family val="2"/>
          </rPr>
          <t xml:space="preserve">
Inserir o valor de INSS do desconto da folha
</t>
        </r>
      </text>
    </comment>
    <comment ref="A6" authorId="0" shapeId="0" xr:uid="{16E6E482-A21D-4C46-9035-9177B8D8C787}">
      <text>
        <r>
          <rPr>
            <b/>
            <sz val="9"/>
            <color indexed="81"/>
            <rFont val="Segoe UI"/>
            <family val="2"/>
          </rPr>
          <t>Rosemeri Ferreira:</t>
        </r>
        <r>
          <rPr>
            <sz val="9"/>
            <color indexed="81"/>
            <rFont val="Segoe UI"/>
            <family val="2"/>
          </rPr>
          <t xml:space="preserve">
Total de dependentes para deduzir</t>
        </r>
      </text>
    </comment>
    <comment ref="A18" authorId="0" shapeId="0" xr:uid="{A80CAF86-1108-4BB7-8E34-45B2859CBBBE}">
      <text>
        <r>
          <rPr>
            <b/>
            <sz val="9"/>
            <color indexed="81"/>
            <rFont val="Segoe UI"/>
            <family val="2"/>
          </rPr>
          <t>Rosemeri Ferreira:</t>
        </r>
        <r>
          <rPr>
            <sz val="9"/>
            <color indexed="81"/>
            <rFont val="Segoe UI"/>
            <family val="2"/>
          </rPr>
          <t xml:space="preserve">
Inserir o percentual de desconto de acordo com o Ofício da Pensão</t>
        </r>
      </text>
    </comment>
    <comment ref="G19" authorId="0" shapeId="0" xr:uid="{6D4B9064-4D87-41B6-ABBF-7F92E21393C3}">
      <text>
        <r>
          <rPr>
            <b/>
            <sz val="9"/>
            <color indexed="81"/>
            <rFont val="Segoe UI"/>
            <family val="2"/>
          </rPr>
          <t>Rosemeri Ferreira:</t>
        </r>
        <r>
          <rPr>
            <sz val="9"/>
            <color indexed="81"/>
            <rFont val="Segoe UI"/>
            <family val="2"/>
          </rPr>
          <t xml:space="preserve">
Valor de Pensão no desconto em folha.</t>
        </r>
      </text>
    </comment>
  </commentList>
</comments>
</file>

<file path=xl/sharedStrings.xml><?xml version="1.0" encoding="utf-8"?>
<sst xmlns="http://schemas.openxmlformats.org/spreadsheetml/2006/main" count="34" uniqueCount="33">
  <si>
    <t>CALCULO PENSAO</t>
  </si>
  <si>
    <t>Base de Cálculo Pensão (Proventos)</t>
  </si>
  <si>
    <t>Dedução INSS</t>
  </si>
  <si>
    <t>ÍNDICE/LEGENDA</t>
  </si>
  <si>
    <t>Primeiro Calculo de IRRF</t>
  </si>
  <si>
    <t>Preencher de acordo com o comentário.</t>
  </si>
  <si>
    <t>Base IRRF Ficha Financeira</t>
  </si>
  <si>
    <t>Valor da Pensão no desconto em folha.</t>
  </si>
  <si>
    <t>Dedução Dependente</t>
  </si>
  <si>
    <t>Valor do IRRF final no desconto em folha.</t>
  </si>
  <si>
    <t>Dedução Simplificada</t>
  </si>
  <si>
    <t xml:space="preserve">Total Dedução </t>
  </si>
  <si>
    <t>Base IR</t>
  </si>
  <si>
    <t>Percentual IRRF</t>
  </si>
  <si>
    <t xml:space="preserve">Valor </t>
  </si>
  <si>
    <t>Parcela a Deduzir</t>
  </si>
  <si>
    <t>Valor IR Pensão Provisorio</t>
  </si>
  <si>
    <t>CÁLCULO 01</t>
  </si>
  <si>
    <t>CÁLCULO 02</t>
  </si>
  <si>
    <t>CÁLCULO 03</t>
  </si>
  <si>
    <t>CÁLCULO 04</t>
  </si>
  <si>
    <t>CÁLCULO 05</t>
  </si>
  <si>
    <t>Base de Cálculo Pensão</t>
  </si>
  <si>
    <t>Percentual Pensão</t>
  </si>
  <si>
    <t>Valor da Pensão</t>
  </si>
  <si>
    <t>Base IR Final</t>
  </si>
  <si>
    <t>Percentual IR</t>
  </si>
  <si>
    <t>Valor</t>
  </si>
  <si>
    <t>Parcela a deduzir</t>
  </si>
  <si>
    <t>Valor IR Final</t>
  </si>
  <si>
    <t>Redução até 5.000</t>
  </si>
  <si>
    <t>Redução até 7.350</t>
  </si>
  <si>
    <t>Calculo Pensão Redução de IRRF  Lei nº 15.270/2025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</si>
</sst>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%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1E1E1E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0" tint="-4.9989318521683403E-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6" xfId="0" applyFont="1" applyBorder="1"/>
    <xf numFmtId="44" fontId="3" fillId="4" borderId="6" xfId="1" applyFont="1" applyFill="1" applyBorder="1"/>
    <xf numFmtId="0" fontId="0" fillId="0" borderId="6" xfId="0" applyBorder="1"/>
    <xf numFmtId="44" fontId="1" fillId="0" borderId="6" xfId="1" applyFont="1" applyBorder="1"/>
    <xf numFmtId="0" fontId="0" fillId="4" borderId="6" xfId="0" applyFill="1" applyBorder="1"/>
    <xf numFmtId="0" fontId="0" fillId="0" borderId="6" xfId="0" applyBorder="1" applyAlignment="1">
      <alignment horizontal="center"/>
    </xf>
    <xf numFmtId="44" fontId="5" fillId="0" borderId="6" xfId="0" applyNumberFormat="1" applyFont="1" applyBorder="1"/>
    <xf numFmtId="164" fontId="1" fillId="0" borderId="6" xfId="1" applyNumberFormat="1" applyFont="1" applyBorder="1"/>
    <xf numFmtId="44" fontId="0" fillId="0" borderId="6" xfId="0" applyNumberFormat="1" applyBorder="1"/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/>
    </xf>
    <xf numFmtId="164" fontId="3" fillId="4" borderId="6" xfId="0" applyNumberFormat="1" applyFont="1" applyFill="1" applyBorder="1"/>
    <xf numFmtId="164" fontId="3" fillId="0" borderId="6" xfId="0" applyNumberFormat="1" applyFont="1" applyBorder="1"/>
    <xf numFmtId="44" fontId="6" fillId="0" borderId="0" xfId="0" applyNumberFormat="1" applyFont="1"/>
    <xf numFmtId="164" fontId="0" fillId="0" borderId="6" xfId="0" applyNumberFormat="1" applyBorder="1"/>
    <xf numFmtId="44" fontId="2" fillId="0" borderId="6" xfId="0" applyNumberFormat="1" applyFont="1" applyBorder="1"/>
    <xf numFmtId="165" fontId="0" fillId="0" borderId="0" xfId="0" applyNumberFormat="1"/>
    <xf numFmtId="0" fontId="9" fillId="0" borderId="0" xfId="0" applyFont="1"/>
    <xf numFmtId="165" fontId="10" fillId="0" borderId="0" xfId="0" applyNumberFormat="1" applyFont="1"/>
    <xf numFmtId="10" fontId="10" fillId="0" borderId="0" xfId="0" applyNumberFormat="1" applyFont="1"/>
    <xf numFmtId="10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6626-058D-4957-B97B-778FB89820C3}">
  <dimension ref="A1:J38"/>
  <sheetViews>
    <sheetView tabSelected="1" workbookViewId="0">
      <selection activeCell="C1" sqref="C1:G13"/>
    </sheetView>
  </sheetViews>
  <sheetFormatPr defaultRowHeight="15" x14ac:dyDescent="0.25"/>
  <cols>
    <col min="1" max="1" width="33.140625" bestFit="1" customWidth="1"/>
    <col min="2" max="2" width="14.85546875" customWidth="1"/>
    <col min="3" max="3" width="13.28515625" bestFit="1" customWidth="1"/>
    <col min="4" max="7" width="12.140625" bestFit="1" customWidth="1"/>
    <col min="9" max="9" width="12.140625" bestFit="1" customWidth="1"/>
    <col min="10" max="10" width="38.28515625" bestFit="1" customWidth="1"/>
  </cols>
  <sheetData>
    <row r="1" spans="1:10" x14ac:dyDescent="0.25">
      <c r="A1" s="24" t="s">
        <v>0</v>
      </c>
      <c r="B1" s="25"/>
      <c r="C1" s="26" t="s">
        <v>32</v>
      </c>
      <c r="D1" s="27"/>
      <c r="E1" s="27"/>
      <c r="F1" s="27"/>
      <c r="G1" s="28"/>
    </row>
    <row r="2" spans="1:10" x14ac:dyDescent="0.25">
      <c r="A2" s="1" t="s">
        <v>1</v>
      </c>
      <c r="B2" s="2">
        <v>5591.45</v>
      </c>
      <c r="C2" s="29"/>
      <c r="D2" s="30"/>
      <c r="E2" s="30"/>
      <c r="F2" s="30"/>
      <c r="G2" s="31"/>
    </row>
    <row r="3" spans="1:10" x14ac:dyDescent="0.25">
      <c r="A3" s="1" t="s">
        <v>2</v>
      </c>
      <c r="B3" s="2">
        <v>592.38</v>
      </c>
      <c r="C3" s="29"/>
      <c r="D3" s="30"/>
      <c r="E3" s="30"/>
      <c r="F3" s="30"/>
      <c r="G3" s="31"/>
      <c r="I3" s="35" t="s">
        <v>3</v>
      </c>
      <c r="J3" s="35"/>
    </row>
    <row r="4" spans="1:10" x14ac:dyDescent="0.25">
      <c r="A4" s="3" t="s">
        <v>4</v>
      </c>
      <c r="B4" s="4"/>
      <c r="C4" s="29"/>
      <c r="D4" s="30"/>
      <c r="E4" s="30"/>
      <c r="F4" s="30"/>
      <c r="G4" s="31"/>
      <c r="I4" s="5"/>
      <c r="J4" s="6" t="s">
        <v>5</v>
      </c>
    </row>
    <row r="5" spans="1:10" x14ac:dyDescent="0.25">
      <c r="A5" s="1" t="s">
        <v>6</v>
      </c>
      <c r="B5" s="2">
        <v>5591.45</v>
      </c>
      <c r="C5" s="29"/>
      <c r="D5" s="30"/>
      <c r="E5" s="30"/>
      <c r="F5" s="30"/>
      <c r="G5" s="31"/>
      <c r="I5" s="7">
        <f>G19</f>
        <v>999.81399999999996</v>
      </c>
      <c r="J5" s="6" t="s">
        <v>7</v>
      </c>
    </row>
    <row r="6" spans="1:10" x14ac:dyDescent="0.25">
      <c r="A6" s="1" t="s">
        <v>8</v>
      </c>
      <c r="B6" s="2">
        <v>0</v>
      </c>
      <c r="C6" s="29"/>
      <c r="D6" s="30"/>
      <c r="E6" s="30"/>
      <c r="F6" s="30"/>
      <c r="G6" s="31"/>
      <c r="I6" s="7">
        <f>G25</f>
        <v>0</v>
      </c>
      <c r="J6" s="6" t="s">
        <v>9</v>
      </c>
    </row>
    <row r="7" spans="1:10" x14ac:dyDescent="0.25">
      <c r="A7" s="3" t="s">
        <v>10</v>
      </c>
      <c r="B7" s="4">
        <v>607.20000000000005</v>
      </c>
      <c r="C7" s="29"/>
      <c r="D7" s="30"/>
      <c r="E7" s="30"/>
      <c r="F7" s="30"/>
      <c r="G7" s="31"/>
    </row>
    <row r="8" spans="1:10" x14ac:dyDescent="0.25">
      <c r="A8" s="3" t="s">
        <v>11</v>
      </c>
      <c r="B8" s="4">
        <f>B3+B6</f>
        <v>592.38</v>
      </c>
      <c r="C8" s="29"/>
      <c r="D8" s="30"/>
      <c r="E8" s="30"/>
      <c r="F8" s="30"/>
      <c r="G8" s="31"/>
    </row>
    <row r="9" spans="1:10" x14ac:dyDescent="0.25">
      <c r="A9" s="3" t="s">
        <v>12</v>
      </c>
      <c r="B9" s="4">
        <f>IF(B8 &gt; B7,B5-B3-B6,B5-B7)</f>
        <v>4984.25</v>
      </c>
      <c r="C9" s="29"/>
      <c r="D9" s="30"/>
      <c r="E9" s="30"/>
      <c r="F9" s="30"/>
      <c r="G9" s="31"/>
    </row>
    <row r="10" spans="1:10" x14ac:dyDescent="0.25">
      <c r="A10" s="3" t="s">
        <v>13</v>
      </c>
      <c r="B10" s="8">
        <f>IF(AND(B9&gt;$B29,B9&lt;$C29),$D29,IF(AND(B9&gt;$B30,B9&lt;$C30),$D30,IF(AND(B9&gt;$B31,B9&lt;$C31),$D31,IF(AND(B9&gt;$B32,B9&lt;$C32),$D32,IF(AND(B9&gt;$B33,B9&lt;$C33),$D33,0)))))</f>
        <v>0.27500000000000002</v>
      </c>
      <c r="C10" s="29"/>
      <c r="D10" s="30"/>
      <c r="E10" s="30"/>
      <c r="F10" s="30"/>
      <c r="G10" s="31"/>
    </row>
    <row r="11" spans="1:10" x14ac:dyDescent="0.25">
      <c r="A11" s="3" t="s">
        <v>14</v>
      </c>
      <c r="B11" s="4">
        <f>B9*B10</f>
        <v>1370.66875</v>
      </c>
      <c r="C11" s="29"/>
      <c r="D11" s="30"/>
      <c r="E11" s="30"/>
      <c r="F11" s="30"/>
      <c r="G11" s="31"/>
    </row>
    <row r="12" spans="1:10" x14ac:dyDescent="0.25">
      <c r="A12" s="3" t="s">
        <v>15</v>
      </c>
      <c r="B12" s="4">
        <f>IF(AND(B9&gt;$B29,B9&lt;$C29),$E29,IF(AND(B9&gt;$B30,B9&lt;$C30),$E30,IF(AND(B9&gt;$B31,B9&lt;$C31),$E31,IF(AND(B9&gt;$B32,B9&lt;$C32),$E32,IF(AND(B9&gt;$B33,B9&lt;$C33),$E33,0)))))</f>
        <v>908.73</v>
      </c>
      <c r="C12" s="29"/>
      <c r="D12" s="30"/>
      <c r="E12" s="30"/>
      <c r="F12" s="30"/>
      <c r="G12" s="31"/>
    </row>
    <row r="13" spans="1:10" ht="14.25" customHeight="1" x14ac:dyDescent="0.25">
      <c r="A13" s="3" t="s">
        <v>16</v>
      </c>
      <c r="B13" s="9">
        <f>IF((B11-B12-B14-B15)&lt;0,0,(B11-B12-B14-B15))</f>
        <v>227.79236025000012</v>
      </c>
      <c r="C13" s="32"/>
      <c r="D13" s="33"/>
      <c r="E13" s="33"/>
      <c r="F13" s="33"/>
      <c r="G13" s="34"/>
    </row>
    <row r="14" spans="1:10" ht="15" customHeight="1" x14ac:dyDescent="0.25">
      <c r="A14" s="3" t="s">
        <v>30</v>
      </c>
      <c r="B14" s="9">
        <f>IF(B5&lt;5000.1,312.89,0)</f>
        <v>0</v>
      </c>
      <c r="C14" s="10"/>
      <c r="D14" s="11"/>
      <c r="E14" s="11"/>
      <c r="F14" s="11"/>
      <c r="G14" s="12"/>
    </row>
    <row r="15" spans="1:10" ht="15" customHeight="1" x14ac:dyDescent="0.25">
      <c r="A15" s="3" t="s">
        <v>31</v>
      </c>
      <c r="B15" s="9">
        <f>IF(AND(B5&gt;5000,B5&lt;7351),(978.62-(B5*0.133145)),0)</f>
        <v>234.14638974999991</v>
      </c>
      <c r="C15" s="10"/>
      <c r="D15" s="11"/>
      <c r="E15" s="11"/>
      <c r="F15" s="11"/>
      <c r="G15" s="12"/>
    </row>
    <row r="16" spans="1:10" x14ac:dyDescent="0.25">
      <c r="A16" s="3"/>
      <c r="B16" s="3"/>
      <c r="C16" s="13" t="s">
        <v>17</v>
      </c>
      <c r="D16" s="13" t="s">
        <v>18</v>
      </c>
      <c r="E16" s="13" t="s">
        <v>19</v>
      </c>
      <c r="F16" s="13" t="s">
        <v>20</v>
      </c>
      <c r="G16" s="13" t="s">
        <v>21</v>
      </c>
    </row>
    <row r="17" spans="1:10" x14ac:dyDescent="0.25">
      <c r="A17" s="3" t="s">
        <v>22</v>
      </c>
      <c r="B17" s="9">
        <f>B2-B3-B13</f>
        <v>4771.2776397499993</v>
      </c>
      <c r="C17" s="9">
        <f>$B2-$B3-B25</f>
        <v>4998.6231335387492</v>
      </c>
      <c r="D17" s="9">
        <f>$B2-$B3-C25</f>
        <v>4999.07</v>
      </c>
      <c r="E17" s="9">
        <f>$B2-$B3-D25</f>
        <v>4999.07</v>
      </c>
      <c r="F17" s="9">
        <f>$B2-$B3-E25</f>
        <v>4999.07</v>
      </c>
      <c r="G17" s="9">
        <f>$B2-$B3-F25</f>
        <v>4999.07</v>
      </c>
    </row>
    <row r="18" spans="1:10" x14ac:dyDescent="0.25">
      <c r="A18" s="1" t="s">
        <v>23</v>
      </c>
      <c r="B18" s="14">
        <v>0.2</v>
      </c>
      <c r="C18" s="15">
        <f>B18</f>
        <v>0.2</v>
      </c>
      <c r="D18" s="15">
        <f>B18</f>
        <v>0.2</v>
      </c>
      <c r="E18" s="15">
        <f>B18</f>
        <v>0.2</v>
      </c>
      <c r="F18" s="15">
        <f>B18</f>
        <v>0.2</v>
      </c>
      <c r="G18" s="15">
        <f>B18</f>
        <v>0.2</v>
      </c>
    </row>
    <row r="19" spans="1:10" ht="17.25" x14ac:dyDescent="0.3">
      <c r="A19" s="3" t="s">
        <v>24</v>
      </c>
      <c r="B19" s="9">
        <f>B17*B18</f>
        <v>954.25552794999987</v>
      </c>
      <c r="C19" s="9">
        <f>C17*C18</f>
        <v>999.72462670774985</v>
      </c>
      <c r="D19" s="9">
        <f t="shared" ref="D19:G19" si="0">D17*D18</f>
        <v>999.81399999999996</v>
      </c>
      <c r="E19" s="9">
        <f t="shared" si="0"/>
        <v>999.81399999999996</v>
      </c>
      <c r="F19" s="9">
        <f t="shared" si="0"/>
        <v>999.81399999999996</v>
      </c>
      <c r="G19" s="7">
        <f t="shared" si="0"/>
        <v>999.81399999999996</v>
      </c>
      <c r="I19" s="16"/>
    </row>
    <row r="20" spans="1:10" x14ac:dyDescent="0.25">
      <c r="A20" s="3" t="s">
        <v>11</v>
      </c>
      <c r="B20" s="9">
        <f t="shared" ref="B20:G20" si="1">B19+$B6+$B3</f>
        <v>1546.6355279499999</v>
      </c>
      <c r="C20" s="9">
        <f t="shared" si="1"/>
        <v>1592.10462670775</v>
      </c>
      <c r="D20" s="9">
        <f t="shared" si="1"/>
        <v>1592.194</v>
      </c>
      <c r="E20" s="9">
        <f t="shared" si="1"/>
        <v>1592.194</v>
      </c>
      <c r="F20" s="9">
        <f t="shared" si="1"/>
        <v>1592.194</v>
      </c>
      <c r="G20" s="9">
        <f t="shared" si="1"/>
        <v>1592.194</v>
      </c>
    </row>
    <row r="21" spans="1:10" x14ac:dyDescent="0.25">
      <c r="A21" s="3" t="s">
        <v>25</v>
      </c>
      <c r="B21" s="9">
        <f t="shared" ref="B21:G21" si="2">IF(B20 &gt; $B7,$B5-$B3-$B6-B19,$B5-$B7)</f>
        <v>4044.8144720499999</v>
      </c>
      <c r="C21" s="9">
        <f t="shared" si="2"/>
        <v>3999.3453732922499</v>
      </c>
      <c r="D21" s="9">
        <f t="shared" si="2"/>
        <v>3999.2559999999999</v>
      </c>
      <c r="E21" s="9">
        <f t="shared" si="2"/>
        <v>3999.2559999999999</v>
      </c>
      <c r="F21" s="9">
        <f t="shared" si="2"/>
        <v>3999.2559999999999</v>
      </c>
      <c r="G21" s="9">
        <f t="shared" si="2"/>
        <v>3999.2559999999999</v>
      </c>
    </row>
    <row r="22" spans="1:10" x14ac:dyDescent="0.25">
      <c r="A22" s="3" t="s">
        <v>26</v>
      </c>
      <c r="B22" s="17">
        <f>IF(AND(B21&gt;$B29,B21&lt;$C29),$D29,IF(AND(B21&gt;$B30,B21&lt;$C30),$D30,IF(AND(B21&gt;$B31,B21&lt;$C31),$D31,IF(AND(B21&gt;$B32,B21&lt;$C32),$D32,IF(AND(B21&gt;$B33,B21&lt;$C33),$D33,0)))))</f>
        <v>0.22500000000000001</v>
      </c>
      <c r="C22" s="17">
        <f t="shared" ref="C22:G22" si="3">IF(AND(C21&gt;$B29,C21&lt;$C29),$D29,IF(AND(C21&gt;$B30,C21&lt;$C30),$D30,IF(AND(C21&gt;$B31,C21&lt;$C31),$D31,IF(AND(C21&gt;$B32,C21&lt;$C32),$D32,IF(AND(C21&gt;$B33,C21&lt;$C33),$D33,0)))))</f>
        <v>0.22500000000000001</v>
      </c>
      <c r="D22" s="17">
        <f t="shared" si="3"/>
        <v>0.22500000000000001</v>
      </c>
      <c r="E22" s="17">
        <f t="shared" si="3"/>
        <v>0.22500000000000001</v>
      </c>
      <c r="F22" s="17">
        <f t="shared" si="3"/>
        <v>0.22500000000000001</v>
      </c>
      <c r="G22" s="17">
        <f t="shared" si="3"/>
        <v>0.22500000000000001</v>
      </c>
    </row>
    <row r="23" spans="1:10" x14ac:dyDescent="0.25">
      <c r="A23" s="3" t="s">
        <v>27</v>
      </c>
      <c r="B23" s="9">
        <f>B21*B22</f>
        <v>910.08325621125005</v>
      </c>
      <c r="C23" s="9">
        <f>C21*C22</f>
        <v>899.85270899075624</v>
      </c>
      <c r="D23" s="9">
        <f t="shared" ref="D23:G23" si="4">D21*D22</f>
        <v>899.83259999999996</v>
      </c>
      <c r="E23" s="9">
        <f t="shared" si="4"/>
        <v>899.83259999999996</v>
      </c>
      <c r="F23" s="9">
        <f t="shared" si="4"/>
        <v>899.83259999999996</v>
      </c>
      <c r="G23" s="9">
        <f t="shared" si="4"/>
        <v>899.83259999999996</v>
      </c>
    </row>
    <row r="24" spans="1:10" x14ac:dyDescent="0.25">
      <c r="A24" s="3" t="s">
        <v>28</v>
      </c>
      <c r="B24" s="4">
        <f>IF(AND(B21&gt;$B29,B21&lt;$C29),$E29,IF(AND(B21&gt;$B30,B21&lt;$C30),$E30,IF(AND(B21&gt;$B31,B21&lt;$C31),$E31,IF(AND(B21&gt;$B32,B21&lt;$C32),$E32,IF(AND(B21&gt;$B33,B21&lt;$C33),$E33,0)))))</f>
        <v>675.49</v>
      </c>
      <c r="C24" s="4">
        <f t="shared" ref="C24:G24" si="5">IF(AND(C21&gt;$B29,C21&lt;$C29),$E29,IF(AND(C21&gt;$B30,C21&lt;$C30),$E30,IF(AND(C21&gt;$B31,C21&lt;$C31),$E31,IF(AND(C21&gt;$B32,C21&lt;$C32),$E32,IF(AND(C21&gt;$B33,C21&lt;$C33),$E33,0)))))</f>
        <v>675.49</v>
      </c>
      <c r="D24" s="4">
        <f t="shared" si="5"/>
        <v>675.49</v>
      </c>
      <c r="E24" s="4">
        <f t="shared" si="5"/>
        <v>675.49</v>
      </c>
      <c r="F24" s="4">
        <f t="shared" si="5"/>
        <v>675.49</v>
      </c>
      <c r="G24" s="4">
        <f t="shared" si="5"/>
        <v>675.49</v>
      </c>
    </row>
    <row r="25" spans="1:10" x14ac:dyDescent="0.25">
      <c r="A25" s="3" t="s">
        <v>29</v>
      </c>
      <c r="B25" s="9">
        <f>IF((B23-B24-B14-B15)&gt;0,(B23-B24-B14-B15),0)</f>
        <v>0.4468664612501243</v>
      </c>
      <c r="C25" s="9">
        <f>IF((C23-C24-B14-B15)&gt;0,(C23-C24-B14-B15),0)</f>
        <v>0</v>
      </c>
      <c r="D25" s="9">
        <f>IF((D23-D24-B14-B15)&gt;0,(D23-D24-B14-B15),0)</f>
        <v>0</v>
      </c>
      <c r="E25" s="9">
        <f>IF((E23-E24-B14-B15)&gt;0,(E23-E24-B14-B15),0)</f>
        <v>0</v>
      </c>
      <c r="F25" s="9">
        <f>IF((F23-F24-B14-B15)&gt;0,(F23-F24-B14-B15),0)</f>
        <v>0</v>
      </c>
      <c r="G25" s="18">
        <f>IF((G23-G24-B14-B15)&gt;0,(G23-G24-B14-B15),0)</f>
        <v>0</v>
      </c>
    </row>
    <row r="27" spans="1:10" x14ac:dyDescent="0.25">
      <c r="J27" s="19"/>
    </row>
    <row r="28" spans="1:10" x14ac:dyDescent="0.25">
      <c r="B28" s="20"/>
      <c r="C28" s="20"/>
      <c r="D28" s="20"/>
      <c r="E28" s="20"/>
      <c r="F28" s="20"/>
    </row>
    <row r="29" spans="1:10" ht="15.75" x14ac:dyDescent="0.25">
      <c r="B29" s="21">
        <v>0</v>
      </c>
      <c r="C29" s="21">
        <v>2428.8000000000002</v>
      </c>
      <c r="D29" s="22">
        <v>0</v>
      </c>
      <c r="E29" s="21">
        <v>0</v>
      </c>
      <c r="F29" s="20"/>
      <c r="J29" s="23"/>
    </row>
    <row r="30" spans="1:10" ht="15.75" x14ac:dyDescent="0.25">
      <c r="B30" s="21">
        <v>2428.81</v>
      </c>
      <c r="C30" s="21">
        <v>2826.65</v>
      </c>
      <c r="D30" s="22">
        <v>7.4999999999999997E-2</v>
      </c>
      <c r="E30" s="21">
        <v>182.16</v>
      </c>
      <c r="F30" s="20"/>
    </row>
    <row r="31" spans="1:10" ht="15.75" x14ac:dyDescent="0.25">
      <c r="B31" s="21">
        <v>2826.66</v>
      </c>
      <c r="C31" s="21">
        <v>3751.05</v>
      </c>
      <c r="D31" s="22">
        <v>0.15</v>
      </c>
      <c r="E31" s="21">
        <v>394.16</v>
      </c>
      <c r="F31" s="20"/>
    </row>
    <row r="32" spans="1:10" ht="15.75" x14ac:dyDescent="0.25">
      <c r="B32" s="21">
        <v>3751.06</v>
      </c>
      <c r="C32" s="21">
        <v>4664.68</v>
      </c>
      <c r="D32" s="22">
        <v>0.22500000000000001</v>
      </c>
      <c r="E32" s="21">
        <v>675.49</v>
      </c>
      <c r="F32" s="20"/>
    </row>
    <row r="33" spans="2:6" ht="15.75" x14ac:dyDescent="0.25">
      <c r="B33" s="21">
        <v>4664.6899999999996</v>
      </c>
      <c r="C33" s="21">
        <v>99999.99</v>
      </c>
      <c r="D33" s="22">
        <v>0.27500000000000002</v>
      </c>
      <c r="E33" s="21">
        <v>908.73</v>
      </c>
      <c r="F33" s="20"/>
    </row>
    <row r="34" spans="2:6" x14ac:dyDescent="0.25">
      <c r="B34" s="20"/>
      <c r="C34" s="20"/>
      <c r="D34" s="20"/>
      <c r="E34" s="20"/>
      <c r="F34" s="20"/>
    </row>
    <row r="35" spans="2:6" x14ac:dyDescent="0.25">
      <c r="B35" s="20"/>
      <c r="C35" s="20"/>
      <c r="D35" s="20"/>
      <c r="E35" s="20"/>
      <c r="F35" s="20"/>
    </row>
    <row r="36" spans="2:6" x14ac:dyDescent="0.25">
      <c r="B36" s="20"/>
      <c r="C36" s="20"/>
      <c r="D36" s="20"/>
      <c r="E36" s="20"/>
      <c r="F36" s="20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0"/>
      <c r="D38" s="20"/>
      <c r="E38" s="20"/>
      <c r="F38" s="20"/>
    </row>
  </sheetData>
  <protectedRanges>
    <protectedRange sqref="B2:B3 B5:B6 B18" name="Intervalo1"/>
  </protectedRanges>
  <mergeCells count="3">
    <mergeCell ref="A1:B1"/>
    <mergeCell ref="C1:G13"/>
    <mergeCell ref="I3:J3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5BB5-B14C-46C5-972F-62A82B17026D}">
  <dimension ref="A1:A4"/>
  <sheetViews>
    <sheetView workbookViewId="0">
      <selection activeCell="B3" sqref="B3"/>
    </sheetView>
  </sheetViews>
  <sheetFormatPr defaultRowHeight="15" x14ac:dyDescent="0.25"/>
  <sheetData>
    <row r="1" spans="1:1" x14ac:dyDescent="0.25">
      <c r="A1">
        <v>4590</v>
      </c>
    </row>
    <row r="2" spans="1:1" x14ac:dyDescent="0.25">
      <c r="A2">
        <v>1001.45</v>
      </c>
    </row>
    <row r="4" spans="1:1" x14ac:dyDescent="0.25">
      <c r="A4">
        <f>A1+A2-B2</f>
        <v>5591.45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Dias</dc:creator>
  <cp:lastModifiedBy>Luiza Dias</cp:lastModifiedBy>
  <dcterms:created xsi:type="dcterms:W3CDTF">2025-12-15T20:37:13Z</dcterms:created>
  <dcterms:modified xsi:type="dcterms:W3CDTF">2025-12-17T14:57:07Z</dcterms:modified>
</cp:coreProperties>
</file>