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hamados\Planilha Pensão\"/>
    </mc:Choice>
  </mc:AlternateContent>
  <xr:revisionPtr revIDLastSave="0" documentId="13_ncr:1_{16ABC458-ABFC-43C8-B785-3FA7C1906D97}" xr6:coauthVersionLast="47" xr6:coauthVersionMax="47" xr10:uidLastSave="{00000000-0000-0000-0000-000000000000}"/>
  <workbookProtection workbookAlgorithmName="SHA-512" workbookHashValue="I2GZQzbjBh1C7yO4VH4R/KNxTfMN5DfWQ6NdypIpcOJkj/Ou+9yREoV4RMnl+7i0FLjmOnS0POuLPrQYfT27hQ==" workbookSaltValue="4uBZk8oLj7prqVBhHl/ltg==" workbookSpinCount="100000" lockStructure="1"/>
  <bookViews>
    <workbookView xWindow="20370" yWindow="-120" windowWidth="29040" windowHeight="15720" xr2:uid="{210AF9F5-D877-4127-B7AD-200B9E509993}"/>
  </bookViews>
  <sheets>
    <sheet name="CALCULO DE PENSÃ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F16" i="2"/>
  <c r="E16" i="2"/>
  <c r="D16" i="2"/>
  <c r="C16" i="2"/>
  <c r="B8" i="2"/>
  <c r="B9" i="2" s="1"/>
  <c r="B10" i="2" l="1"/>
  <c r="B11" i="2" s="1"/>
  <c r="B12" i="2"/>
  <c r="B13" i="2" l="1"/>
  <c r="B15" i="2" s="1"/>
  <c r="B17" i="2" s="1"/>
  <c r="B18" i="2" s="1"/>
  <c r="B19" i="2" l="1"/>
  <c r="B22" i="2" l="1"/>
  <c r="B20" i="2"/>
  <c r="B21" i="2" s="1"/>
  <c r="B23" i="2" l="1"/>
  <c r="C15" i="2" s="1"/>
  <c r="C17" i="2" s="1"/>
  <c r="C18" i="2" s="1"/>
  <c r="C19" i="2" s="1"/>
  <c r="C22" i="2" l="1"/>
  <c r="C20" i="2"/>
  <c r="C21" i="2" s="1"/>
  <c r="C23" i="2" l="1"/>
  <c r="D15" i="2" s="1"/>
  <c r="D17" i="2" s="1"/>
  <c r="D18" i="2" s="1"/>
  <c r="D19" i="2" s="1"/>
  <c r="D20" i="2" s="1"/>
  <c r="D21" i="2" s="1"/>
  <c r="D22" i="2" l="1"/>
  <c r="D23" i="2" s="1"/>
  <c r="E15" i="2" s="1"/>
  <c r="E17" i="2" s="1"/>
  <c r="E18" i="2" s="1"/>
  <c r="E19" i="2" s="1"/>
  <c r="E22" i="2" s="1"/>
  <c r="E20" i="2" l="1"/>
  <c r="E21" i="2" s="1"/>
  <c r="E23" i="2" s="1"/>
  <c r="F15" i="2" s="1"/>
  <c r="F17" i="2" s="1"/>
  <c r="F18" i="2" s="1"/>
  <c r="F19" i="2" s="1"/>
  <c r="F22" i="2" l="1"/>
  <c r="F20" i="2"/>
  <c r="F21" i="2" s="1"/>
  <c r="F23" i="2" l="1"/>
  <c r="G15" i="2" s="1"/>
  <c r="G17" i="2" s="1"/>
  <c r="G18" i="2" l="1"/>
  <c r="I5" i="2"/>
  <c r="G19" i="2" l="1"/>
  <c r="G20" i="2" s="1"/>
  <c r="G21" i="2" s="1"/>
  <c r="G22" i="2" l="1"/>
  <c r="G23" i="2" s="1"/>
  <c r="I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Rosemeri Ferreira</author>
  </authors>
  <commentList>
    <comment ref="A2" authorId="0" shapeId="0" xr:uid="{50B8F10E-BDDA-4805-88B6-B2761B20A4FC}">
      <text>
        <r>
          <rPr>
            <sz val="9"/>
            <color indexed="81"/>
            <rFont val="Segoe UI"/>
            <family val="2"/>
          </rPr>
          <t>Total de Proventos Lançados na base de Pensão - Evento de Desconte (Não considerar INSS e IRRF)</t>
        </r>
      </text>
    </comment>
    <comment ref="A3" authorId="0" shapeId="0" xr:uid="{542B19A8-B9CF-4E67-80FE-BFDB51770D47}">
      <text>
        <r>
          <rPr>
            <b/>
            <sz val="9"/>
            <color indexed="81"/>
            <rFont val="Segoe UI"/>
            <family val="2"/>
          </rPr>
          <t>Rosemeri Ferreira:</t>
        </r>
        <r>
          <rPr>
            <sz val="9"/>
            <color indexed="81"/>
            <rFont val="Segoe UI"/>
            <family val="2"/>
          </rPr>
          <t xml:space="preserve">
Inserir o valor de INSS do desconto da folha
</t>
        </r>
      </text>
    </comment>
    <comment ref="A6" authorId="0" shapeId="0" xr:uid="{16247691-5DD4-4BCE-BBA0-DF9202646700}">
      <text>
        <r>
          <rPr>
            <b/>
            <sz val="9"/>
            <color indexed="81"/>
            <rFont val="Segoe UI"/>
            <family val="2"/>
          </rPr>
          <t>Rosemeri Ferreira:</t>
        </r>
        <r>
          <rPr>
            <sz val="9"/>
            <color indexed="81"/>
            <rFont val="Segoe UI"/>
            <family val="2"/>
          </rPr>
          <t xml:space="preserve">
Total de dependentes para deduzir</t>
        </r>
      </text>
    </comment>
    <comment ref="A16" authorId="0" shapeId="0" xr:uid="{0849EBAD-0388-402E-8AE6-76B107FDCB6A}">
      <text>
        <r>
          <rPr>
            <b/>
            <sz val="9"/>
            <color indexed="81"/>
            <rFont val="Segoe UI"/>
            <family val="2"/>
          </rPr>
          <t>Rosemeri Ferreira:</t>
        </r>
        <r>
          <rPr>
            <sz val="9"/>
            <color indexed="81"/>
            <rFont val="Segoe UI"/>
            <family val="2"/>
          </rPr>
          <t xml:space="preserve">
Inserir o percentual de desconto de acordo com o Ofício da Pensão</t>
        </r>
      </text>
    </comment>
    <comment ref="G17" authorId="0" shapeId="0" xr:uid="{82DD51FE-00A7-41F3-B0A5-97ED546BDAD0}">
      <text>
        <r>
          <rPr>
            <b/>
            <sz val="9"/>
            <color indexed="81"/>
            <rFont val="Segoe UI"/>
            <family val="2"/>
          </rPr>
          <t>Rosemeri Ferreira:</t>
        </r>
        <r>
          <rPr>
            <sz val="9"/>
            <color indexed="81"/>
            <rFont val="Segoe UI"/>
            <family val="2"/>
          </rPr>
          <t xml:space="preserve">
Valor de Pensão no desconto em folha.</t>
        </r>
      </text>
    </comment>
  </commentList>
</comments>
</file>

<file path=xl/sharedStrings.xml><?xml version="1.0" encoding="utf-8"?>
<sst xmlns="http://schemas.openxmlformats.org/spreadsheetml/2006/main" count="33" uniqueCount="32">
  <si>
    <t>Dedução INSS</t>
  </si>
  <si>
    <t>Dedução Dependente</t>
  </si>
  <si>
    <t>Base IR</t>
  </si>
  <si>
    <t>Percentual IRRF</t>
  </si>
  <si>
    <t>Parcela a Deduzir</t>
  </si>
  <si>
    <t>Valor IR Pensão Provisorio</t>
  </si>
  <si>
    <t>CÁLCULO 01</t>
  </si>
  <si>
    <t>CÁLCULO 02</t>
  </si>
  <si>
    <t>CÁLCULO 03</t>
  </si>
  <si>
    <t>CÁLCULO 04</t>
  </si>
  <si>
    <t>CÁLCULO 05</t>
  </si>
  <si>
    <t>Base de Cálculo Pensão</t>
  </si>
  <si>
    <t>Percentual Pensão</t>
  </si>
  <si>
    <t>Valor da Pensão</t>
  </si>
  <si>
    <t>Base IR Final</t>
  </si>
  <si>
    <t>Percentual IR</t>
  </si>
  <si>
    <t>Parcela a deduzir</t>
  </si>
  <si>
    <t>Valor IR Final</t>
  </si>
  <si>
    <t xml:space="preserve">Valor </t>
  </si>
  <si>
    <t>Valor</t>
  </si>
  <si>
    <t>CALCULO PENSAO</t>
  </si>
  <si>
    <t>Base de Cálculo Pensão (Proventos)</t>
  </si>
  <si>
    <t>Primeiro Calculo de IRRF</t>
  </si>
  <si>
    <t>Dedução Simplificada</t>
  </si>
  <si>
    <t xml:space="preserve">Total Dedução </t>
  </si>
  <si>
    <t>Base IRRF Ficha Financeira</t>
  </si>
  <si>
    <t>Calculo Pensão Judicial</t>
  </si>
  <si>
    <t>ÍNDICE/LEGENDA</t>
  </si>
  <si>
    <t>Preencher de acordo com o comentário.</t>
  </si>
  <si>
    <t>Valor da Pensão no desconto em folha.</t>
  </si>
  <si>
    <t>Valor do IRRF final no desconto em folha.</t>
  </si>
  <si>
    <t>Senha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</si>
</sst>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%"/>
    <numFmt numFmtId="165" formatCode="&quot;R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rgb="FFFF0000"/>
      <name val="Calibri"/>
      <family val="2"/>
      <scheme val="minor"/>
    </font>
    <font>
      <sz val="12"/>
      <color rgb="FF1E1E1E"/>
      <name val="Segoe UI"/>
      <family val="2"/>
    </font>
    <font>
      <b/>
      <sz val="11"/>
      <color rgb="FFFF000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44" fontId="0" fillId="0" borderId="0" xfId="0" applyNumberFormat="1"/>
    <xf numFmtId="44" fontId="1" fillId="0" borderId="1" xfId="1" applyFont="1" applyBorder="1"/>
    <xf numFmtId="44" fontId="5" fillId="0" borderId="1" xfId="0" applyNumberFormat="1" applyFont="1" applyBorder="1"/>
    <xf numFmtId="44" fontId="6" fillId="0" borderId="0" xfId="0" applyNumberFormat="1" applyFont="1"/>
    <xf numFmtId="10" fontId="0" fillId="0" borderId="0" xfId="0" applyNumberFormat="1"/>
    <xf numFmtId="44" fontId="0" fillId="0" borderId="0" xfId="1" applyFont="1"/>
    <xf numFmtId="44" fontId="2" fillId="3" borderId="1" xfId="1" applyFont="1" applyFill="1" applyBorder="1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164" fontId="1" fillId="0" borderId="1" xfId="1" applyNumberFormat="1" applyFont="1" applyBorder="1"/>
    <xf numFmtId="44" fontId="0" fillId="0" borderId="1" xfId="0" applyNumberFormat="1" applyBorder="1"/>
    <xf numFmtId="164" fontId="0" fillId="0" borderId="1" xfId="0" applyNumberFormat="1" applyBorder="1"/>
    <xf numFmtId="44" fontId="7" fillId="0" borderId="1" xfId="0" applyNumberFormat="1" applyFont="1" applyBorder="1"/>
    <xf numFmtId="0" fontId="2" fillId="0" borderId="1" xfId="0" applyFont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164" fontId="2" fillId="3" borderId="1" xfId="0" applyNumberFormat="1" applyFont="1" applyFill="1" applyBorder="1"/>
    <xf numFmtId="164" fontId="2" fillId="0" borderId="1" xfId="0" applyNumberFormat="1" applyFont="1" applyBorder="1"/>
    <xf numFmtId="165" fontId="0" fillId="0" borderId="0" xfId="0" applyNumberFormat="1"/>
    <xf numFmtId="0" fontId="9" fillId="0" borderId="0" xfId="0" applyFont="1"/>
    <xf numFmtId="165" fontId="10" fillId="0" borderId="0" xfId="0" applyNumberFormat="1" applyFont="1"/>
    <xf numFmtId="10" fontId="10" fillId="0" borderId="0" xfId="0" applyNumberFormat="1" applyFont="1"/>
    <xf numFmtId="0" fontId="11" fillId="0" borderId="0" xfId="0" applyFont="1"/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90E4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8659</xdr:colOff>
      <xdr:row>24</xdr:row>
      <xdr:rowOff>1</xdr:rowOff>
    </xdr:from>
    <xdr:to>
      <xdr:col>9</xdr:col>
      <xdr:colOff>1109545</xdr:colOff>
      <xdr:row>35</xdr:row>
      <xdr:rowOff>100485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61BEB00-13C6-2488-3766-FA58C1165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9" y="4597978"/>
          <a:ext cx="11491795" cy="2239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42DFB-0ED7-4919-A5DA-BA8B41541F0A}">
  <dimension ref="A1:M35"/>
  <sheetViews>
    <sheetView tabSelected="1" zoomScale="110" zoomScaleNormal="110" workbookViewId="0">
      <selection activeCell="J12" sqref="J12"/>
    </sheetView>
  </sheetViews>
  <sheetFormatPr defaultColWidth="11.5703125" defaultRowHeight="15" x14ac:dyDescent="0.25"/>
  <cols>
    <col min="1" max="1" width="33.140625" bestFit="1" customWidth="1"/>
    <col min="2" max="7" width="16.28515625" customWidth="1"/>
    <col min="9" max="9" width="13.7109375" customWidth="1"/>
    <col min="10" max="10" width="37" bestFit="1" customWidth="1"/>
    <col min="11" max="15" width="13" bestFit="1" customWidth="1"/>
  </cols>
  <sheetData>
    <row r="1" spans="1:12" ht="15" customHeight="1" x14ac:dyDescent="0.25">
      <c r="A1" s="33" t="s">
        <v>20</v>
      </c>
      <c r="B1" s="34"/>
      <c r="C1" s="24" t="s">
        <v>26</v>
      </c>
      <c r="D1" s="25"/>
      <c r="E1" s="25"/>
      <c r="F1" s="25"/>
      <c r="G1" s="26"/>
    </row>
    <row r="2" spans="1:12" ht="15" customHeight="1" x14ac:dyDescent="0.25">
      <c r="A2" s="14" t="s">
        <v>21</v>
      </c>
      <c r="B2" s="7">
        <v>14572.06</v>
      </c>
      <c r="C2" s="27"/>
      <c r="D2" s="28"/>
      <c r="E2" s="28"/>
      <c r="F2" s="28"/>
      <c r="G2" s="29"/>
      <c r="K2" s="23"/>
      <c r="L2" s="23"/>
    </row>
    <row r="3" spans="1:12" ht="15" customHeight="1" x14ac:dyDescent="0.25">
      <c r="A3" s="14" t="s">
        <v>0</v>
      </c>
      <c r="B3" s="7">
        <v>908.84</v>
      </c>
      <c r="C3" s="27"/>
      <c r="D3" s="28"/>
      <c r="E3" s="28"/>
      <c r="F3" s="28"/>
      <c r="G3" s="29"/>
      <c r="I3" s="35" t="s">
        <v>27</v>
      </c>
      <c r="J3" s="35"/>
      <c r="K3" s="23" t="s">
        <v>31</v>
      </c>
      <c r="L3" s="23">
        <v>1425</v>
      </c>
    </row>
    <row r="4" spans="1:12" ht="15" customHeight="1" x14ac:dyDescent="0.25">
      <c r="A4" s="8" t="s">
        <v>22</v>
      </c>
      <c r="B4" s="2"/>
      <c r="C4" s="27"/>
      <c r="D4" s="28"/>
      <c r="E4" s="28"/>
      <c r="F4" s="28"/>
      <c r="G4" s="29"/>
      <c r="I4" s="15"/>
      <c r="J4" s="16" t="s">
        <v>28</v>
      </c>
    </row>
    <row r="5" spans="1:12" ht="15" customHeight="1" x14ac:dyDescent="0.25">
      <c r="A5" s="14" t="s">
        <v>25</v>
      </c>
      <c r="B5" s="7">
        <v>20307.57</v>
      </c>
      <c r="C5" s="27"/>
      <c r="D5" s="28"/>
      <c r="E5" s="28"/>
      <c r="F5" s="28"/>
      <c r="G5" s="29"/>
      <c r="I5" s="13">
        <f>G17</f>
        <v>2927.3956989284516</v>
      </c>
      <c r="J5" s="16" t="s">
        <v>29</v>
      </c>
    </row>
    <row r="6" spans="1:12" ht="15" customHeight="1" x14ac:dyDescent="0.25">
      <c r="A6" s="14" t="s">
        <v>1</v>
      </c>
      <c r="B6" s="7">
        <v>189.59</v>
      </c>
      <c r="C6" s="27"/>
      <c r="D6" s="28"/>
      <c r="E6" s="28"/>
      <c r="F6" s="28"/>
      <c r="G6" s="29"/>
      <c r="I6" s="13">
        <f>G23</f>
        <v>3568.7496827946757</v>
      </c>
      <c r="J6" s="16" t="s">
        <v>30</v>
      </c>
    </row>
    <row r="7" spans="1:12" ht="15" customHeight="1" x14ac:dyDescent="0.25">
      <c r="A7" s="8" t="s">
        <v>23</v>
      </c>
      <c r="B7" s="2">
        <v>607.20000000000005</v>
      </c>
      <c r="C7" s="27"/>
      <c r="D7" s="28"/>
      <c r="E7" s="28"/>
      <c r="F7" s="28"/>
      <c r="G7" s="29"/>
    </row>
    <row r="8" spans="1:12" ht="15" customHeight="1" x14ac:dyDescent="0.25">
      <c r="A8" s="8" t="s">
        <v>24</v>
      </c>
      <c r="B8" s="2">
        <f>B3+B6</f>
        <v>1098.43</v>
      </c>
      <c r="C8" s="27"/>
      <c r="D8" s="28"/>
      <c r="E8" s="28"/>
      <c r="F8" s="28"/>
      <c r="G8" s="29"/>
    </row>
    <row r="9" spans="1:12" ht="15" customHeight="1" x14ac:dyDescent="0.25">
      <c r="A9" s="8" t="s">
        <v>2</v>
      </c>
      <c r="B9" s="2">
        <f>IF(B8 &gt; B7,B5-B3-B6,B5-B7)</f>
        <v>19209.14</v>
      </c>
      <c r="C9" s="27"/>
      <c r="D9" s="28"/>
      <c r="E9" s="28"/>
      <c r="F9" s="28"/>
      <c r="G9" s="29"/>
    </row>
    <row r="10" spans="1:12" ht="15" customHeight="1" x14ac:dyDescent="0.25">
      <c r="A10" s="8" t="s">
        <v>3</v>
      </c>
      <c r="B10" s="10">
        <f>IF(AND(B9&gt;$B26,B9&lt;$C26),$D26,IF(AND(B9&gt;$B27,B9&lt;$C27),$D27,IF(AND(B9&gt;$B28,B9&lt;$C28),$D28,IF(AND(B9&gt;$B29,B9&lt;$C29),$D29,IF(AND(B9&gt;$B30,B9&lt;$C30),$D30,0)))))</f>
        <v>0.27500000000000002</v>
      </c>
      <c r="C10" s="27"/>
      <c r="D10" s="28"/>
      <c r="E10" s="28"/>
      <c r="F10" s="28"/>
      <c r="G10" s="29"/>
    </row>
    <row r="11" spans="1:12" ht="15" customHeight="1" x14ac:dyDescent="0.25">
      <c r="A11" s="8" t="s">
        <v>18</v>
      </c>
      <c r="B11" s="2">
        <f>B9*B10</f>
        <v>5282.5135</v>
      </c>
      <c r="C11" s="27"/>
      <c r="D11" s="28"/>
      <c r="E11" s="28"/>
      <c r="F11" s="28"/>
      <c r="G11" s="29"/>
    </row>
    <row r="12" spans="1:12" ht="15" customHeight="1" x14ac:dyDescent="0.25">
      <c r="A12" s="8" t="s">
        <v>4</v>
      </c>
      <c r="B12" s="2">
        <f>IF(AND(B9&gt;$B26,B9&lt;$C26),$E26,IF(AND(B9&gt;$B27,B9&lt;$C27),$E27,IF(AND(B9&gt;$B28,B9&lt;$C28),$E28,IF(AND(B9&gt;$B29,B9&lt;$C29),$E29,IF(AND(B9&gt;$B30,B9&lt;$C30),$E30,0)))))</f>
        <v>908.73</v>
      </c>
      <c r="C12" s="27"/>
      <c r="D12" s="28"/>
      <c r="E12" s="28"/>
      <c r="F12" s="28"/>
      <c r="G12" s="29"/>
    </row>
    <row r="13" spans="1:12" ht="15" customHeight="1" x14ac:dyDescent="0.25">
      <c r="A13" s="8" t="s">
        <v>5</v>
      </c>
      <c r="B13" s="11">
        <f>B11-B12</f>
        <v>4373.7834999999995</v>
      </c>
      <c r="C13" s="30"/>
      <c r="D13" s="31"/>
      <c r="E13" s="31"/>
      <c r="F13" s="31"/>
      <c r="G13" s="32"/>
    </row>
    <row r="14" spans="1:12" x14ac:dyDescent="0.25">
      <c r="A14" s="8"/>
      <c r="B14" s="8"/>
      <c r="C14" s="9" t="s">
        <v>6</v>
      </c>
      <c r="D14" s="9" t="s">
        <v>7</v>
      </c>
      <c r="E14" s="9" t="s">
        <v>8</v>
      </c>
      <c r="F14" s="9" t="s">
        <v>9</v>
      </c>
      <c r="G14" s="9" t="s">
        <v>10</v>
      </c>
      <c r="K14" s="6"/>
    </row>
    <row r="15" spans="1:12" x14ac:dyDescent="0.25">
      <c r="A15" s="8" t="s">
        <v>11</v>
      </c>
      <c r="B15" s="11">
        <f>B2-B3-B13</f>
        <v>9289.4364999999998</v>
      </c>
      <c r="C15" s="11">
        <f>$B2-$B3-B23</f>
        <v>10030.269060874998</v>
      </c>
      <c r="D15" s="11">
        <f>$B2-$B3-C23</f>
        <v>10089.35045760478</v>
      </c>
      <c r="E15" s="11">
        <f>$B2-$B3-D23</f>
        <v>10094.062198993981</v>
      </c>
      <c r="F15" s="11">
        <f>$B2-$B3-E23</f>
        <v>10094.437960369769</v>
      </c>
      <c r="G15" s="11">
        <f>$B2-$B3-F23</f>
        <v>10094.467927339489</v>
      </c>
      <c r="K15" s="6"/>
    </row>
    <row r="16" spans="1:12" x14ac:dyDescent="0.25">
      <c r="A16" s="14" t="s">
        <v>12</v>
      </c>
      <c r="B16" s="17">
        <v>0.28999999999999998</v>
      </c>
      <c r="C16" s="18">
        <f>B16</f>
        <v>0.28999999999999998</v>
      </c>
      <c r="D16" s="18">
        <f>B16</f>
        <v>0.28999999999999998</v>
      </c>
      <c r="E16" s="18">
        <f>B16</f>
        <v>0.28999999999999998</v>
      </c>
      <c r="F16" s="18">
        <f>B16</f>
        <v>0.28999999999999998</v>
      </c>
      <c r="G16" s="18">
        <f>B16</f>
        <v>0.28999999999999998</v>
      </c>
      <c r="K16" s="6"/>
    </row>
    <row r="17" spans="1:13" ht="17.25" x14ac:dyDescent="0.3">
      <c r="A17" s="8" t="s">
        <v>13</v>
      </c>
      <c r="B17" s="11">
        <f>B15*B16</f>
        <v>2693.9365849999999</v>
      </c>
      <c r="C17" s="11">
        <f>C15*C16</f>
        <v>2908.7780276537492</v>
      </c>
      <c r="D17" s="11">
        <f t="shared" ref="D17:G17" si="0">D15*D16</f>
        <v>2925.9116327053862</v>
      </c>
      <c r="E17" s="11">
        <f t="shared" si="0"/>
        <v>2927.2780377082545</v>
      </c>
      <c r="F17" s="11">
        <f t="shared" si="0"/>
        <v>2927.3870085072326</v>
      </c>
      <c r="G17" s="13">
        <f t="shared" si="0"/>
        <v>2927.3956989284516</v>
      </c>
      <c r="I17" s="4"/>
      <c r="K17" s="6"/>
    </row>
    <row r="18" spans="1:13" x14ac:dyDescent="0.25">
      <c r="A18" s="8" t="s">
        <v>24</v>
      </c>
      <c r="B18" s="11">
        <f t="shared" ref="B18:G18" si="1">B17+$B6+$B3</f>
        <v>3792.3665850000002</v>
      </c>
      <c r="C18" s="11">
        <f t="shared" si="1"/>
        <v>4007.2080276537495</v>
      </c>
      <c r="D18" s="11">
        <f t="shared" si="1"/>
        <v>4024.3416327053865</v>
      </c>
      <c r="E18" s="11">
        <f t="shared" si="1"/>
        <v>4025.7080377082548</v>
      </c>
      <c r="F18" s="11">
        <f t="shared" si="1"/>
        <v>4025.8170085072329</v>
      </c>
      <c r="G18" s="11">
        <f t="shared" si="1"/>
        <v>4025.8256989284519</v>
      </c>
      <c r="K18" s="6"/>
    </row>
    <row r="19" spans="1:13" x14ac:dyDescent="0.25">
      <c r="A19" s="8" t="s">
        <v>14</v>
      </c>
      <c r="B19" s="11">
        <f>IF(B18 &gt; $B7,$B5-$B3-$B6-B17,$B5-$B7)</f>
        <v>16515.203415</v>
      </c>
      <c r="C19" s="11">
        <f>IF(C18 &gt; $B7,$B5-$B3-$B6-C17,$B5-$B7)</f>
        <v>16300.361972346251</v>
      </c>
      <c r="D19" s="11">
        <f t="shared" ref="D19:G19" si="2">IF(D18 &gt; $B7,$B5-$B3-$B6-D17,$B5-$B7)</f>
        <v>16283.228367294614</v>
      </c>
      <c r="E19" s="11">
        <f t="shared" si="2"/>
        <v>16281.861962291745</v>
      </c>
      <c r="F19" s="11">
        <f t="shared" si="2"/>
        <v>16281.752991492767</v>
      </c>
      <c r="G19" s="11">
        <f t="shared" si="2"/>
        <v>16281.744301071547</v>
      </c>
      <c r="K19" s="6"/>
    </row>
    <row r="20" spans="1:13" x14ac:dyDescent="0.25">
      <c r="A20" s="8" t="s">
        <v>15</v>
      </c>
      <c r="B20" s="12">
        <f>IF(AND(B19&gt;$B26,B19&lt;$C26),$D26,IF(AND(B19&gt;$B27,B19&lt;$C27),$D27,IF(AND(B19&gt;$B28,B19&lt;$C28),$D28,IF(AND(B19&gt;$B29,B19&lt;$C29),$D29,IF(AND(B19&gt;$B30,B19&lt;$C30),$D30,0)))))</f>
        <v>0.27500000000000002</v>
      </c>
      <c r="C20" s="12">
        <f t="shared" ref="C20:G20" si="3">IF(AND(C19&gt;$B26,C19&lt;$C26),$D26,IF(AND(C19&gt;$B27,C19&lt;$C27),$D27,IF(AND(C19&gt;$B28,C19&lt;$C28),$D28,IF(AND(C19&gt;$B29,C19&lt;$C29),$D29,IF(AND(C19&gt;$B30,C19&lt;$C30),$D30,0)))))</f>
        <v>0.27500000000000002</v>
      </c>
      <c r="D20" s="12">
        <f t="shared" si="3"/>
        <v>0.27500000000000002</v>
      </c>
      <c r="E20" s="12">
        <f t="shared" si="3"/>
        <v>0.27500000000000002</v>
      </c>
      <c r="F20" s="12">
        <f t="shared" si="3"/>
        <v>0.27500000000000002</v>
      </c>
      <c r="G20" s="12">
        <f t="shared" si="3"/>
        <v>0.27500000000000002</v>
      </c>
      <c r="K20" s="6"/>
    </row>
    <row r="21" spans="1:13" x14ac:dyDescent="0.25">
      <c r="A21" s="8" t="s">
        <v>19</v>
      </c>
      <c r="B21" s="11">
        <f>B19*B20</f>
        <v>4541.6809391250008</v>
      </c>
      <c r="C21" s="11">
        <f>C19*C20</f>
        <v>4482.599542395219</v>
      </c>
      <c r="D21" s="11">
        <f t="shared" ref="D21:G21" si="4">D19*D20</f>
        <v>4477.8878010060189</v>
      </c>
      <c r="E21" s="11">
        <f t="shared" si="4"/>
        <v>4477.51203963023</v>
      </c>
      <c r="F21" s="11">
        <f t="shared" si="4"/>
        <v>4477.4820726605112</v>
      </c>
      <c r="G21" s="11">
        <f t="shared" si="4"/>
        <v>4477.4796827946757</v>
      </c>
      <c r="K21" s="6"/>
    </row>
    <row r="22" spans="1:13" x14ac:dyDescent="0.25">
      <c r="A22" s="8" t="s">
        <v>16</v>
      </c>
      <c r="B22" s="2">
        <f>IF(AND(B19&gt;$B26,B19&lt;$C26),$E26,IF(AND(B19&gt;$B27,B19&lt;$C27),$E27,IF(AND(B19&gt;$B28,B19&lt;$C28),$E28,IF(AND(B19&gt;$B29,B19&lt;$C29),$E29,IF(AND(B19&gt;$B30,B19&lt;$C30),$E30,0)))))</f>
        <v>908.73</v>
      </c>
      <c r="C22" s="2">
        <f t="shared" ref="C22:G22" si="5">IF(AND(C19&gt;$B26,C19&lt;$C26),$E26,IF(AND(C19&gt;$B27,C19&lt;$C27),$E27,IF(AND(C19&gt;$B28,C19&lt;$C28),$E28,IF(AND(C19&gt;$B29,C19&lt;$C29),$E29,IF(AND(C19&gt;$B30,C19&lt;$C30),$E30,0)))))</f>
        <v>908.73</v>
      </c>
      <c r="D22" s="2">
        <f t="shared" si="5"/>
        <v>908.73</v>
      </c>
      <c r="E22" s="2">
        <f t="shared" si="5"/>
        <v>908.73</v>
      </c>
      <c r="F22" s="2">
        <f t="shared" si="5"/>
        <v>908.73</v>
      </c>
      <c r="G22" s="2">
        <f t="shared" si="5"/>
        <v>908.73</v>
      </c>
    </row>
    <row r="23" spans="1:13" x14ac:dyDescent="0.25">
      <c r="A23" s="8" t="s">
        <v>17</v>
      </c>
      <c r="B23" s="11">
        <f>B21-B22</f>
        <v>3632.9509391250008</v>
      </c>
      <c r="C23" s="11">
        <f>C21-C22</f>
        <v>3573.869542395219</v>
      </c>
      <c r="D23" s="11">
        <f t="shared" ref="D23:G23" si="6">D21-D22</f>
        <v>3569.1578010060189</v>
      </c>
      <c r="E23" s="11">
        <f t="shared" si="6"/>
        <v>3568.78203963023</v>
      </c>
      <c r="F23" s="11">
        <f t="shared" si="6"/>
        <v>3568.7520726605112</v>
      </c>
      <c r="G23" s="3">
        <f t="shared" si="6"/>
        <v>3568.7496827946757</v>
      </c>
    </row>
    <row r="24" spans="1:13" x14ac:dyDescent="0.25">
      <c r="J24" s="19"/>
    </row>
    <row r="25" spans="1:13" x14ac:dyDescent="0.25">
      <c r="B25" s="20"/>
      <c r="C25" s="20"/>
      <c r="D25" s="20"/>
      <c r="E25" s="20"/>
      <c r="F25" s="20"/>
    </row>
    <row r="26" spans="1:13" ht="15.75" x14ac:dyDescent="0.25">
      <c r="B26" s="21">
        <v>0</v>
      </c>
      <c r="C26" s="21">
        <v>2428.8000000000002</v>
      </c>
      <c r="D26" s="22">
        <v>0</v>
      </c>
      <c r="E26" s="21">
        <v>0</v>
      </c>
      <c r="F26" s="20"/>
      <c r="J26" s="5"/>
      <c r="M26" s="1"/>
    </row>
    <row r="27" spans="1:13" ht="15.75" x14ac:dyDescent="0.25">
      <c r="B27" s="21">
        <v>2428.81</v>
      </c>
      <c r="C27" s="21">
        <v>2826.65</v>
      </c>
      <c r="D27" s="22">
        <v>7.4999999999999997E-2</v>
      </c>
      <c r="E27" s="21">
        <v>182.16</v>
      </c>
      <c r="F27" s="20"/>
    </row>
    <row r="28" spans="1:13" ht="15.75" x14ac:dyDescent="0.25">
      <c r="B28" s="21">
        <v>2826.66</v>
      </c>
      <c r="C28" s="21">
        <v>3751.05</v>
      </c>
      <c r="D28" s="22">
        <v>0.15</v>
      </c>
      <c r="E28" s="21">
        <v>394.16</v>
      </c>
      <c r="F28" s="20"/>
    </row>
    <row r="29" spans="1:13" ht="15.75" x14ac:dyDescent="0.25">
      <c r="B29" s="21">
        <v>3751.06</v>
      </c>
      <c r="C29" s="21">
        <v>4664.68</v>
      </c>
      <c r="D29" s="22">
        <v>0.22500000000000001</v>
      </c>
      <c r="E29" s="21">
        <v>675.49</v>
      </c>
      <c r="F29" s="20"/>
    </row>
    <row r="30" spans="1:13" ht="15.75" x14ac:dyDescent="0.25">
      <c r="B30" s="21">
        <v>4664.6899999999996</v>
      </c>
      <c r="C30" s="21">
        <v>99999.99</v>
      </c>
      <c r="D30" s="22">
        <v>0.27500000000000002</v>
      </c>
      <c r="E30" s="21">
        <v>908.73</v>
      </c>
      <c r="F30" s="20"/>
    </row>
    <row r="31" spans="1:13" x14ac:dyDescent="0.25">
      <c r="B31" s="20"/>
      <c r="C31" s="20"/>
      <c r="D31" s="20"/>
      <c r="E31" s="20"/>
      <c r="F31" s="20"/>
    </row>
    <row r="32" spans="1:13" x14ac:dyDescent="0.25">
      <c r="B32" s="20"/>
      <c r="C32" s="20"/>
      <c r="D32" s="20"/>
      <c r="E32" s="20"/>
      <c r="F32" s="20"/>
    </row>
    <row r="33" spans="2:11" x14ac:dyDescent="0.25">
      <c r="B33" s="20"/>
      <c r="C33" s="20"/>
      <c r="D33" s="20"/>
      <c r="E33" s="20"/>
      <c r="F33" s="20"/>
      <c r="K33" s="5"/>
    </row>
    <row r="34" spans="2:11" x14ac:dyDescent="0.25">
      <c r="B34" s="20"/>
      <c r="C34" s="20"/>
      <c r="D34" s="20"/>
      <c r="E34" s="20"/>
      <c r="F34" s="20"/>
    </row>
    <row r="35" spans="2:11" x14ac:dyDescent="0.25">
      <c r="B35" s="20"/>
      <c r="C35" s="20"/>
      <c r="D35" s="20"/>
      <c r="E35" s="20"/>
      <c r="F35" s="20"/>
    </row>
  </sheetData>
  <sheetProtection algorithmName="SHA-512" hashValue="wH0Bk1WqxPGzvWZLCgwGDAs6v6q31NIs70yUI12kSxclLOuxdZ2uUaOCzMbra7IEIw8RUKUsRjxL/pUZJil9GQ==" saltValue="FsamddmefW1FcREFoyLOgw==" spinCount="100000" sheet="1" objects="1" scenarios="1"/>
  <protectedRanges>
    <protectedRange sqref="B2:B3 B5:B6 B16" name="Intervalo1"/>
  </protectedRanges>
  <mergeCells count="3">
    <mergeCell ref="C1:G13"/>
    <mergeCell ref="A1:B1"/>
    <mergeCell ref="I3:J3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CALCULO DE PENSÃO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Rosemeri Ferreira</dc:creator>
  <cp:lastModifiedBy>Rodrigo Sartori</cp:lastModifiedBy>
  <dcterms:created xsi:type="dcterms:W3CDTF">2023-05-24T12:36:28Z</dcterms:created>
  <dcterms:modified xsi:type="dcterms:W3CDTF">2025-05-05T12:27:02Z</dcterms:modified>
</cp:coreProperties>
</file>